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a\Desktop\"/>
    </mc:Choice>
  </mc:AlternateContent>
  <xr:revisionPtr revIDLastSave="0" documentId="13_ncr:1_{AD75E675-9AAB-4972-9122-991BFA3A3F67}" xr6:coauthVersionLast="45" xr6:coauthVersionMax="45" xr10:uidLastSave="{00000000-0000-0000-0000-000000000000}"/>
  <bookViews>
    <workbookView xWindow="-120" yWindow="-120" windowWidth="29040" windowHeight="15840" xr2:uid="{11E89543-A864-497D-A559-26FA526C0400}"/>
  </bookViews>
  <sheets>
    <sheet name="消耗品管理票" sheetId="1" r:id="rId1"/>
  </sheets>
  <definedNames>
    <definedName name="_xlnm.Print_Area" localSheetId="0">消耗品管理票!$A$1:$K$24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4" i="1" l="1"/>
  <c r="H6" i="1" l="1"/>
  <c r="F7" i="1" l="1"/>
  <c r="G7" i="1"/>
  <c r="F22" i="1" l="1"/>
  <c r="F21" i="1"/>
  <c r="F20" i="1"/>
  <c r="F19" i="1"/>
  <c r="F18" i="1"/>
  <c r="F17" i="1"/>
  <c r="F16" i="1"/>
  <c r="F10" i="1"/>
  <c r="F9" i="1"/>
  <c r="G23" i="1"/>
  <c r="G15" i="1"/>
  <c r="G18" i="1"/>
  <c r="G14" i="1"/>
  <c r="G13" i="1"/>
  <c r="G12" i="1"/>
  <c r="G11" i="1"/>
  <c r="G10" i="1"/>
  <c r="G9" i="1"/>
  <c r="G8" i="1"/>
  <c r="F8" i="1"/>
  <c r="H14" i="1"/>
  <c r="H21" i="1"/>
  <c r="I21" i="1" s="1"/>
  <c r="H8" i="1"/>
  <c r="H9" i="1"/>
  <c r="H10" i="1"/>
  <c r="H11" i="1"/>
  <c r="H13" i="1"/>
  <c r="H15" i="1"/>
  <c r="H16" i="1"/>
  <c r="I16" i="1" s="1"/>
  <c r="H17" i="1"/>
  <c r="I17" i="1" s="1"/>
  <c r="H18" i="1"/>
  <c r="H19" i="1"/>
  <c r="I19" i="1" s="1"/>
  <c r="H20" i="1"/>
  <c r="I20" i="1" s="1"/>
  <c r="H22" i="1"/>
  <c r="I22" i="1" s="1"/>
  <c r="H23" i="1"/>
  <c r="H12" i="1"/>
  <c r="H24" i="1"/>
  <c r="I24" i="1" s="1"/>
  <c r="H7" i="1"/>
  <c r="I7" i="1" s="1"/>
  <c r="J3" i="1" l="1"/>
  <c r="I12" i="1" s="1"/>
  <c r="I14" i="1" l="1"/>
  <c r="I23" i="1"/>
  <c r="I18" i="1"/>
  <c r="I11" i="1"/>
  <c r="I15" i="1"/>
  <c r="I13" i="1"/>
  <c r="I8" i="1"/>
  <c r="I9" i="1"/>
  <c r="I10" i="1"/>
</calcChain>
</file>

<file path=xl/sharedStrings.xml><?xml version="1.0" encoding="utf-8"?>
<sst xmlns="http://schemas.openxmlformats.org/spreadsheetml/2006/main" count="80" uniqueCount="48">
  <si>
    <t>消耗品一覧</t>
    <rPh sb="0" eb="3">
      <t>ショウモウヒン</t>
    </rPh>
    <rPh sb="3" eb="5">
      <t>イチラン</t>
    </rPh>
    <phoneticPr fontId="2"/>
  </si>
  <si>
    <t>最終交換日</t>
    <rPh sb="0" eb="2">
      <t>サイシュウ</t>
    </rPh>
    <rPh sb="2" eb="4">
      <t>コウカン</t>
    </rPh>
    <rPh sb="4" eb="5">
      <t>ビ</t>
    </rPh>
    <phoneticPr fontId="2"/>
  </si>
  <si>
    <t>消耗品管理票</t>
    <rPh sb="0" eb="3">
      <t>ショウモウヒン</t>
    </rPh>
    <rPh sb="3" eb="6">
      <t>カンリヒョウ</t>
    </rPh>
    <phoneticPr fontId="2"/>
  </si>
  <si>
    <t>交換時期アラーム</t>
    <rPh sb="0" eb="4">
      <t>コウカンジキ</t>
    </rPh>
    <phoneticPr fontId="2"/>
  </si>
  <si>
    <t>エンジンオイル</t>
    <phoneticPr fontId="2"/>
  </si>
  <si>
    <t>走行距離
(最終交換日時点)</t>
    <rPh sb="0" eb="4">
      <t>ソウコウキョリ</t>
    </rPh>
    <rPh sb="6" eb="8">
      <t>サイシュウ</t>
    </rPh>
    <rPh sb="8" eb="10">
      <t>コウカン</t>
    </rPh>
    <rPh sb="10" eb="11">
      <t>ビ</t>
    </rPh>
    <rPh sb="11" eb="13">
      <t>ジテン</t>
    </rPh>
    <phoneticPr fontId="2"/>
  </si>
  <si>
    <t>今日の日付：</t>
    <rPh sb="0" eb="5">
      <t>キョウ</t>
    </rPh>
    <phoneticPr fontId="2"/>
  </si>
  <si>
    <t>交換時期の目安</t>
    <rPh sb="0" eb="2">
      <t>コウカン</t>
    </rPh>
    <rPh sb="2" eb="4">
      <t>ジキ</t>
    </rPh>
    <rPh sb="5" eb="7">
      <t>メヤス</t>
    </rPh>
    <phoneticPr fontId="2"/>
  </si>
  <si>
    <t>ブレーキフルード</t>
    <phoneticPr fontId="2"/>
  </si>
  <si>
    <t>-</t>
    <phoneticPr fontId="2"/>
  </si>
  <si>
    <t>エンジンオイルエレメント</t>
    <phoneticPr fontId="2"/>
  </si>
  <si>
    <t>タイヤ (ハイグリップタイヤ)</t>
    <phoneticPr fontId="2"/>
  </si>
  <si>
    <t>タイヤ (ツーリングタイヤ)</t>
    <phoneticPr fontId="2"/>
  </si>
  <si>
    <t>走行距離(今日時点)：</t>
    <rPh sb="0" eb="4">
      <t>ソウコウ</t>
    </rPh>
    <rPh sb="5" eb="7">
      <t>キョウ</t>
    </rPh>
    <rPh sb="7" eb="9">
      <t>ジテン</t>
    </rPh>
    <phoneticPr fontId="2"/>
  </si>
  <si>
    <t>クラッチフルード</t>
    <phoneticPr fontId="2"/>
  </si>
  <si>
    <t>最終交換日から2年</t>
    <rPh sb="0" eb="2">
      <t>サイシュウ</t>
    </rPh>
    <rPh sb="2" eb="4">
      <t>コウカン</t>
    </rPh>
    <rPh sb="4" eb="5">
      <t>ビ</t>
    </rPh>
    <rPh sb="8" eb="9">
      <t>ネン</t>
    </rPh>
    <phoneticPr fontId="2"/>
  </si>
  <si>
    <t>バッテリー</t>
    <phoneticPr fontId="2"/>
  </si>
  <si>
    <t>最終交換日から3年</t>
    <rPh sb="0" eb="2">
      <t>サイシュウ</t>
    </rPh>
    <rPh sb="2" eb="4">
      <t>コウカン</t>
    </rPh>
    <rPh sb="4" eb="5">
      <t>ビ</t>
    </rPh>
    <rPh sb="8" eb="9">
      <t>ネン</t>
    </rPh>
    <phoneticPr fontId="2"/>
  </si>
  <si>
    <t>スパークプラグ</t>
    <phoneticPr fontId="2"/>
  </si>
  <si>
    <t>ブレーキパッド</t>
    <phoneticPr fontId="2"/>
  </si>
  <si>
    <t>エアフィルター</t>
    <phoneticPr fontId="2"/>
  </si>
  <si>
    <t>最終交換日時点の走行距離から10,000km前後</t>
    <rPh sb="0" eb="2">
      <t>サイシュウ</t>
    </rPh>
    <rPh sb="2" eb="4">
      <t>コウカン</t>
    </rPh>
    <rPh sb="4" eb="5">
      <t>ビ</t>
    </rPh>
    <rPh sb="5" eb="7">
      <t>ジテン</t>
    </rPh>
    <rPh sb="8" eb="12">
      <t>ソウコウキョリ</t>
    </rPh>
    <rPh sb="22" eb="24">
      <t>ゼンゴ</t>
    </rPh>
    <phoneticPr fontId="2"/>
  </si>
  <si>
    <t>最終交換日時点の走行距離から5,000km前後</t>
    <rPh sb="0" eb="2">
      <t>サイシュウ</t>
    </rPh>
    <rPh sb="2" eb="4">
      <t>コウカン</t>
    </rPh>
    <rPh sb="4" eb="5">
      <t>ビ</t>
    </rPh>
    <rPh sb="5" eb="7">
      <t>ジテン</t>
    </rPh>
    <rPh sb="8" eb="12">
      <t>ソウコウキョリ</t>
    </rPh>
    <rPh sb="21" eb="23">
      <t>ゼンゴ</t>
    </rPh>
    <phoneticPr fontId="2"/>
  </si>
  <si>
    <t>以下のいずれか早い方
　・走行距離が3,000km以上
　・最終交換日から6ヶ月</t>
    <rPh sb="0" eb="2">
      <t>イカ</t>
    </rPh>
    <rPh sb="7" eb="8">
      <t>ハヤ</t>
    </rPh>
    <rPh sb="9" eb="10">
      <t>ホウ</t>
    </rPh>
    <rPh sb="13" eb="17">
      <t>ソウコウキョリ</t>
    </rPh>
    <rPh sb="25" eb="27">
      <t>イジョウ</t>
    </rPh>
    <rPh sb="30" eb="32">
      <t>サイシュウ</t>
    </rPh>
    <rPh sb="32" eb="34">
      <t>コウカン</t>
    </rPh>
    <rPh sb="34" eb="35">
      <t>ビ</t>
    </rPh>
    <rPh sb="39" eb="40">
      <t>ゲツ</t>
    </rPh>
    <phoneticPr fontId="2"/>
  </si>
  <si>
    <t>以下のいずれか早い方
　・最終交換日時点の走行距離
　 から概ね10,000km前後
　・最終交換日から3年</t>
    <rPh sb="0" eb="2">
      <t>イカ</t>
    </rPh>
    <rPh sb="7" eb="8">
      <t>ハヤ</t>
    </rPh>
    <rPh sb="9" eb="10">
      <t>ホウ</t>
    </rPh>
    <rPh sb="13" eb="15">
      <t>サイシュウ</t>
    </rPh>
    <rPh sb="15" eb="17">
      <t>コウカン</t>
    </rPh>
    <rPh sb="17" eb="18">
      <t>ビ</t>
    </rPh>
    <rPh sb="18" eb="20">
      <t>ジテン</t>
    </rPh>
    <rPh sb="21" eb="23">
      <t>ソウコウ</t>
    </rPh>
    <rPh sb="23" eb="25">
      <t>キョリ</t>
    </rPh>
    <rPh sb="30" eb="31">
      <t>オオム</t>
    </rPh>
    <rPh sb="40" eb="42">
      <t>ゼンゴ</t>
    </rPh>
    <rPh sb="45" eb="47">
      <t>サイシュウ</t>
    </rPh>
    <rPh sb="47" eb="49">
      <t>コウカン</t>
    </rPh>
    <rPh sb="49" eb="50">
      <t>ビ</t>
    </rPh>
    <rPh sb="53" eb="54">
      <t>ネン</t>
    </rPh>
    <phoneticPr fontId="2"/>
  </si>
  <si>
    <t>以下のいずれか早い方
　・最終交換日時点の走行距離
　 から概ね5,000km前後
　・最終交換日から3年</t>
    <rPh sb="0" eb="2">
      <t>イカ</t>
    </rPh>
    <rPh sb="7" eb="8">
      <t>ハヤ</t>
    </rPh>
    <rPh sb="9" eb="10">
      <t>ホウ</t>
    </rPh>
    <rPh sb="13" eb="15">
      <t>サイシュウ</t>
    </rPh>
    <rPh sb="15" eb="17">
      <t>コウカン</t>
    </rPh>
    <rPh sb="17" eb="18">
      <t>ビ</t>
    </rPh>
    <rPh sb="18" eb="20">
      <t>ジテン</t>
    </rPh>
    <rPh sb="21" eb="23">
      <t>ソウコウ</t>
    </rPh>
    <rPh sb="23" eb="25">
      <t>キョリ</t>
    </rPh>
    <rPh sb="30" eb="31">
      <t>オオム</t>
    </rPh>
    <rPh sb="39" eb="41">
      <t>ゼンゴ</t>
    </rPh>
    <rPh sb="44" eb="46">
      <t>サイシュウ</t>
    </rPh>
    <rPh sb="46" eb="48">
      <t>コウカン</t>
    </rPh>
    <rPh sb="48" eb="49">
      <t>ビ</t>
    </rPh>
    <rPh sb="52" eb="53">
      <t>ネン</t>
    </rPh>
    <phoneticPr fontId="2"/>
  </si>
  <si>
    <t>チェーン</t>
    <phoneticPr fontId="2"/>
  </si>
  <si>
    <t>以下のいずれか早い方
　・走行距離が6,000km以上
　・最終交換日から1年</t>
    <rPh sb="0" eb="2">
      <t>イカ</t>
    </rPh>
    <rPh sb="7" eb="8">
      <t>ハヤ</t>
    </rPh>
    <rPh sb="9" eb="10">
      <t>ホウ</t>
    </rPh>
    <rPh sb="13" eb="17">
      <t>ソウコウキョリ</t>
    </rPh>
    <rPh sb="25" eb="27">
      <t>イジョウ</t>
    </rPh>
    <rPh sb="30" eb="32">
      <t>サイシュウ</t>
    </rPh>
    <rPh sb="32" eb="34">
      <t>コウカン</t>
    </rPh>
    <rPh sb="34" eb="35">
      <t>ビ</t>
    </rPh>
    <rPh sb="38" eb="39">
      <t>ネン</t>
    </rPh>
    <phoneticPr fontId="2"/>
  </si>
  <si>
    <t>クラッチ盤</t>
    <rPh sb="4" eb="5">
      <t>バン</t>
    </rPh>
    <phoneticPr fontId="2"/>
  </si>
  <si>
    <t>ドライブ スプロケット (フロント)</t>
    <phoneticPr fontId="2"/>
  </si>
  <si>
    <t>ドリブン スプロケット (リア)</t>
    <phoneticPr fontId="2"/>
  </si>
  <si>
    <t>クーラント (冷却水)</t>
    <rPh sb="7" eb="10">
      <t>レイキャクスイ</t>
    </rPh>
    <phoneticPr fontId="2"/>
  </si>
  <si>
    <t>ブレーキホース</t>
    <phoneticPr fontId="2"/>
  </si>
  <si>
    <t>最終交換日から4年前後</t>
    <rPh sb="0" eb="2">
      <t>サイシュウ</t>
    </rPh>
    <rPh sb="2" eb="4">
      <t>コウカン</t>
    </rPh>
    <rPh sb="4" eb="5">
      <t>ビ</t>
    </rPh>
    <rPh sb="8" eb="11">
      <t>ネンゼンゴ</t>
    </rPh>
    <phoneticPr fontId="2"/>
  </si>
  <si>
    <t>クラッチホース</t>
    <phoneticPr fontId="2"/>
  </si>
  <si>
    <t>走行距離が30,000km前後</t>
    <rPh sb="0" eb="4">
      <t>ソウコウキョリ</t>
    </rPh>
    <rPh sb="13" eb="15">
      <t>ゼンゴ</t>
    </rPh>
    <phoneticPr fontId="2"/>
  </si>
  <si>
    <t>次回交換時期</t>
    <rPh sb="0" eb="2">
      <t>ジカイ</t>
    </rPh>
    <rPh sb="2" eb="6">
      <t>コウカンジキ</t>
    </rPh>
    <phoneticPr fontId="2"/>
  </si>
  <si>
    <t>走行距離</t>
    <rPh sb="0" eb="4">
      <t>ソウコウキョリ</t>
    </rPh>
    <phoneticPr fontId="2"/>
  </si>
  <si>
    <t>交換予定日</t>
    <rPh sb="0" eb="2">
      <t>コウカン</t>
    </rPh>
    <rPh sb="2" eb="5">
      <t>ヨテイビ</t>
    </rPh>
    <phoneticPr fontId="2"/>
  </si>
  <si>
    <t>以下のいずれか早い方
　・走行距離が概ね20,000km前後
　・最終交換日から5年</t>
    <rPh sb="0" eb="2">
      <t>イカ</t>
    </rPh>
    <rPh sb="7" eb="8">
      <t>ハヤ</t>
    </rPh>
    <rPh sb="9" eb="10">
      <t>ホウ</t>
    </rPh>
    <rPh sb="13" eb="17">
      <t>ソウコウキョリ</t>
    </rPh>
    <rPh sb="18" eb="19">
      <t>オオム</t>
    </rPh>
    <rPh sb="28" eb="30">
      <t>ゼンゴ</t>
    </rPh>
    <rPh sb="33" eb="35">
      <t>サイシュウ</t>
    </rPh>
    <rPh sb="35" eb="37">
      <t>コウカン</t>
    </rPh>
    <rPh sb="37" eb="38">
      <t>ビ</t>
    </rPh>
    <rPh sb="41" eb="42">
      <t>ネン</t>
    </rPh>
    <phoneticPr fontId="2"/>
  </si>
  <si>
    <t>【記入例】
タイヤ (ハイグリップタイヤ)</t>
    <rPh sb="1" eb="4">
      <t>キニュウレイ</t>
    </rPh>
    <phoneticPr fontId="2"/>
  </si>
  <si>
    <t>走行距離を入れてください。
不明な場合は大体でいいです</t>
    <rPh sb="0" eb="4">
      <t>ソウコウキョリ</t>
    </rPh>
    <rPh sb="5" eb="6">
      <t>イ</t>
    </rPh>
    <rPh sb="14" eb="16">
      <t>フメイ</t>
    </rPh>
    <rPh sb="17" eb="19">
      <t>バアイ</t>
    </rPh>
    <rPh sb="20" eb="22">
      <t>ダイタイ</t>
    </rPh>
    <phoneticPr fontId="2"/>
  </si>
  <si>
    <t>最後に交換した日付を入れてください。
不明な場合は、大体でいいです。</t>
    <rPh sb="0" eb="2">
      <t>サイゴ</t>
    </rPh>
    <rPh sb="3" eb="5">
      <t>コウカン</t>
    </rPh>
    <rPh sb="7" eb="9">
      <t>ヒヅケ</t>
    </rPh>
    <rPh sb="10" eb="11">
      <t>イ</t>
    </rPh>
    <rPh sb="19" eb="21">
      <t>フメイ</t>
    </rPh>
    <rPh sb="22" eb="24">
      <t>バアイ</t>
    </rPh>
    <rPh sb="26" eb="28">
      <t>ダイタイ</t>
    </rPh>
    <phoneticPr fontId="2"/>
  </si>
  <si>
    <t>次回の交換目安となる走行距離が表示されます。</t>
    <rPh sb="0" eb="2">
      <t>ジカイ</t>
    </rPh>
    <rPh sb="3" eb="7">
      <t>コウカンメヤス</t>
    </rPh>
    <rPh sb="10" eb="14">
      <t>ソウコウキョリ</t>
    </rPh>
    <rPh sb="15" eb="17">
      <t>ヒョウジ</t>
    </rPh>
    <phoneticPr fontId="2"/>
  </si>
  <si>
    <t>次回の交換目安となる日にちが表示されます。</t>
    <rPh sb="0" eb="2">
      <t>ジカイ</t>
    </rPh>
    <rPh sb="3" eb="5">
      <t>コウカン</t>
    </rPh>
    <rPh sb="5" eb="7">
      <t>メヤス</t>
    </rPh>
    <rPh sb="10" eb="11">
      <t>ヒ</t>
    </rPh>
    <rPh sb="14" eb="16">
      <t>ヒョウジ</t>
    </rPh>
    <phoneticPr fontId="2"/>
  </si>
  <si>
    <t>交換時期かどうかを表示します。</t>
    <rPh sb="0" eb="4">
      <t>コウカンジキ</t>
    </rPh>
    <rPh sb="9" eb="11">
      <t>ヒョウジ</t>
    </rPh>
    <phoneticPr fontId="2"/>
  </si>
  <si>
    <t>フロントフォーク オーバーホール</t>
    <phoneticPr fontId="2"/>
  </si>
  <si>
    <t>走行距離が20,000km以上</t>
    <rPh sb="0" eb="4">
      <t>ソウコウキョリ</t>
    </rPh>
    <rPh sb="13" eb="15">
      <t>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</si>
</sst>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\ &quot;km&quot;"/>
  </numFmts>
  <fonts count="4" x14ac:knownFonts="1"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8"/>
      <color theme="1"/>
      <name val="Meiryo UI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14" fontId="0" fillId="2" borderId="0" xfId="0" applyNumberFormat="1" applyFill="1">
      <alignment vertical="center"/>
    </xf>
    <xf numFmtId="0" fontId="0" fillId="2" borderId="1" xfId="0" applyFill="1" applyBorder="1">
      <alignment vertical="center"/>
    </xf>
    <xf numFmtId="0" fontId="0" fillId="3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176" fontId="0" fillId="2" borderId="1" xfId="1" applyNumberFormat="1" applyFon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176" fontId="0" fillId="4" borderId="1" xfId="1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5" borderId="0" xfId="0" applyFill="1" applyAlignment="1">
      <alignment horizontal="right" vertical="center"/>
    </xf>
    <xf numFmtId="176" fontId="0" fillId="5" borderId="0" xfId="1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vertical="center" wrapText="1"/>
    </xf>
    <xf numFmtId="0" fontId="0" fillId="5" borderId="1" xfId="0" applyFill="1" applyBorder="1" applyAlignment="1">
      <alignment horizontal="left" vertical="center" wrapText="1"/>
    </xf>
    <xf numFmtId="176" fontId="0" fillId="5" borderId="1" xfId="1" applyNumberFormat="1" applyFont="1" applyFill="1" applyBorder="1" applyAlignment="1">
      <alignment horizontal="left" vertical="center" wrapText="1"/>
    </xf>
    <xf numFmtId="14" fontId="0" fillId="5" borderId="1" xfId="0" applyNumberFormat="1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/>
    </xf>
    <xf numFmtId="0" fontId="0" fillId="3" borderId="2" xfId="0" applyNumberFormat="1" applyFill="1" applyBorder="1" applyAlignment="1">
      <alignment horizontal="center" vertical="center" wrapText="1"/>
    </xf>
    <xf numFmtId="0" fontId="0" fillId="3" borderId="3" xfId="0" applyNumberForma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4" xfId="0" applyNumberFormat="1" applyFill="1" applyBorder="1" applyAlignment="1">
      <alignment horizontal="center" vertical="center" wrapText="1"/>
    </xf>
    <xf numFmtId="0" fontId="0" fillId="3" borderId="5" xfId="0" applyNumberForma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1">
    <dxf>
      <fill>
        <patternFill>
          <bgColor rgb="FFFFB7B7"/>
        </patternFill>
      </fill>
    </dxf>
  </dxfs>
  <tableStyles count="0" defaultTableStyle="TableStyleMedium2" defaultPivotStyle="PivotStyleLight16"/>
  <colors>
    <mruColors>
      <color rgb="FFFFB7B7"/>
      <color rgb="FFE5FFD1"/>
      <color rgb="FFFFD1D1"/>
      <color rgb="FFFFE5E5"/>
      <color rgb="FFFF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EBC1C-D1F5-4258-BF3E-8855191BC11E}">
  <sheetPr>
    <pageSetUpPr fitToPage="1"/>
  </sheetPr>
  <dimension ref="B2:J24"/>
  <sheetViews>
    <sheetView tabSelected="1" view="pageBreakPreview" zoomScaleNormal="100" zoomScaleSheetLayoutView="100" workbookViewId="0">
      <pane ySplit="5" topLeftCell="A6" activePane="bottomLeft" state="frozen"/>
      <selection pane="bottomLeft" activeCell="B4" sqref="B4:B5"/>
    </sheetView>
  </sheetViews>
  <sheetFormatPr defaultRowHeight="15.75" x14ac:dyDescent="0.25"/>
  <cols>
    <col min="1" max="1" width="2.21875" style="1" customWidth="1"/>
    <col min="2" max="2" width="24" style="1" customWidth="1"/>
    <col min="3" max="3" width="25.88671875" style="1" customWidth="1"/>
    <col min="4" max="4" width="16" style="13" customWidth="1"/>
    <col min="5" max="5" width="16.5546875" style="12" customWidth="1"/>
    <col min="6" max="7" width="11.6640625" style="13" bestFit="1" customWidth="1"/>
    <col min="8" max="8" width="6.6640625" style="12" hidden="1" customWidth="1"/>
    <col min="9" max="9" width="18.88671875" style="1" bestFit="1" customWidth="1"/>
    <col min="10" max="10" width="10.109375" style="1" bestFit="1" customWidth="1"/>
    <col min="11" max="11" width="2" style="1" customWidth="1"/>
    <col min="12" max="16384" width="8.88671875" style="1"/>
  </cols>
  <sheetData>
    <row r="2" spans="2:10" ht="24" x14ac:dyDescent="0.25">
      <c r="B2" s="2" t="s">
        <v>2</v>
      </c>
      <c r="I2" s="15" t="s">
        <v>13</v>
      </c>
      <c r="J2" s="16"/>
    </row>
    <row r="3" spans="2:10" x14ac:dyDescent="0.25">
      <c r="I3" s="14" t="s">
        <v>6</v>
      </c>
      <c r="J3" s="3">
        <f ca="1">TODAY()</f>
        <v>44041</v>
      </c>
    </row>
    <row r="4" spans="2:10" ht="31.5" customHeight="1" x14ac:dyDescent="0.25">
      <c r="B4" s="24" t="s">
        <v>0</v>
      </c>
      <c r="C4" s="24" t="s">
        <v>7</v>
      </c>
      <c r="D4" s="26" t="s">
        <v>5</v>
      </c>
      <c r="E4" s="24" t="s">
        <v>1</v>
      </c>
      <c r="F4" s="22" t="s">
        <v>36</v>
      </c>
      <c r="G4" s="23"/>
      <c r="H4" s="24"/>
      <c r="I4" s="28" t="s">
        <v>3</v>
      </c>
      <c r="J4" s="29"/>
    </row>
    <row r="5" spans="2:10" ht="31.5" customHeight="1" x14ac:dyDescent="0.25">
      <c r="B5" s="25"/>
      <c r="C5" s="25"/>
      <c r="D5" s="27"/>
      <c r="E5" s="25"/>
      <c r="F5" s="5" t="s">
        <v>37</v>
      </c>
      <c r="G5" s="5" t="s">
        <v>38</v>
      </c>
      <c r="H5" s="25"/>
      <c r="I5" s="30"/>
      <c r="J5" s="31"/>
    </row>
    <row r="6" spans="2:10" ht="69" customHeight="1" x14ac:dyDescent="0.25">
      <c r="B6" s="17" t="s">
        <v>40</v>
      </c>
      <c r="C6" s="18" t="s">
        <v>25</v>
      </c>
      <c r="D6" s="19" t="s">
        <v>41</v>
      </c>
      <c r="E6" s="20" t="s">
        <v>42</v>
      </c>
      <c r="F6" s="19" t="s">
        <v>43</v>
      </c>
      <c r="G6" s="20" t="s">
        <v>44</v>
      </c>
      <c r="H6" s="21" t="b">
        <f t="shared" ref="H6" si="0">IF(D6="","TRUE",IF(E6="","TRUE"))</f>
        <v>0</v>
      </c>
      <c r="I6" s="33" t="s">
        <v>45</v>
      </c>
      <c r="J6" s="33"/>
    </row>
    <row r="7" spans="2:10" ht="69" customHeight="1" x14ac:dyDescent="0.25">
      <c r="B7" s="4" t="s">
        <v>11</v>
      </c>
      <c r="C7" s="7" t="s">
        <v>25</v>
      </c>
      <c r="D7" s="9"/>
      <c r="E7" s="10"/>
      <c r="F7" s="9" t="str">
        <f>IF(D7="","",SUM(D7+5000))</f>
        <v/>
      </c>
      <c r="G7" s="10" t="str">
        <f>IF(E7="","",DATE(YEAR(E7)+3,MONTH(E7),DAY(E7)))</f>
        <v/>
      </c>
      <c r="H7" s="6" t="str">
        <f t="shared" ref="H7:H13" si="1">IF(D7="","TRUE",IF(E7="","TRUE"))</f>
        <v>TRUE</v>
      </c>
      <c r="I7" s="32" t="str">
        <f>IF(H7="TRUE","",IF(($J$2-D7)&gt;=5000,"タイヤの劣化やスリップサインを確認してください。",IF(DATEDIF(E7,$J$3,"Y")&gt;=3,"タイヤの劣化やスリップサインを確認してください。","交換時期ではありません")))</f>
        <v/>
      </c>
      <c r="J7" s="32"/>
    </row>
    <row r="8" spans="2:10" ht="69" customHeight="1" x14ac:dyDescent="0.25">
      <c r="B8" s="4" t="s">
        <v>12</v>
      </c>
      <c r="C8" s="7" t="s">
        <v>24</v>
      </c>
      <c r="D8" s="9"/>
      <c r="E8" s="10"/>
      <c r="F8" s="9" t="str">
        <f>IF(D8="","",SUM(D8+10000))</f>
        <v/>
      </c>
      <c r="G8" s="10" t="str">
        <f>IF(E8="","",DATE(YEAR(E8)+3,MONTH(E8),DAY(E8)))</f>
        <v/>
      </c>
      <c r="H8" s="6" t="str">
        <f t="shared" si="1"/>
        <v>TRUE</v>
      </c>
      <c r="I8" s="32" t="str">
        <f>IF(H8="TRUE","",IF(($J$2-D8)&gt;=10000,"タイヤの劣化やスリップサインを確認してください。",IF(DATEDIF(E8,$J$3,"Y")&gt;=36,"タイヤの劣化やスリップサインを確認してください。","交換時期ではありません")))</f>
        <v/>
      </c>
      <c r="J8" s="32"/>
    </row>
    <row r="9" spans="2:10" ht="51" customHeight="1" x14ac:dyDescent="0.25">
      <c r="B9" s="4" t="s">
        <v>4</v>
      </c>
      <c r="C9" s="7" t="s">
        <v>23</v>
      </c>
      <c r="D9" s="9"/>
      <c r="E9" s="10"/>
      <c r="F9" s="9" t="str">
        <f>IF(D9="","",SUM(D9+3000))</f>
        <v/>
      </c>
      <c r="G9" s="10" t="str">
        <f>IF(E9="","",DATE(YEAR(E9),MONTH(E9)+6,DAY(E9)))</f>
        <v/>
      </c>
      <c r="H9" s="6" t="str">
        <f t="shared" si="1"/>
        <v>TRUE</v>
      </c>
      <c r="I9" s="32" t="str">
        <f>IF(H9="TRUE","",IF(($J$2-D9)&gt;=3000,"交換時期です",IF(DATEDIF(E9,$J$3,"m")&gt;=6,"交換時期です。","交換時期ではありません")))</f>
        <v/>
      </c>
      <c r="J9" s="32"/>
    </row>
    <row r="10" spans="2:10" ht="51" customHeight="1" x14ac:dyDescent="0.25">
      <c r="B10" s="4" t="s">
        <v>10</v>
      </c>
      <c r="C10" s="7" t="s">
        <v>27</v>
      </c>
      <c r="D10" s="9"/>
      <c r="E10" s="10"/>
      <c r="F10" s="9" t="str">
        <f>IF(D10="","",SUM(D10+6000))</f>
        <v/>
      </c>
      <c r="G10" s="10" t="str">
        <f>IF(E10="","",DATE(YEAR(E10)+1,MONTH(E10),DAY(E10)))</f>
        <v/>
      </c>
      <c r="H10" s="6" t="str">
        <f t="shared" si="1"/>
        <v>TRUE</v>
      </c>
      <c r="I10" s="32" t="str">
        <f>IF(H10="TRUE","",IF(($J$2-D10)&gt;=6000,"交換時期です",IF(DATEDIF(E10,$J$3,"m")&gt;=12,"交換時期です。","交換時期ではありません")))</f>
        <v/>
      </c>
      <c r="J10" s="32"/>
    </row>
    <row r="11" spans="2:10" ht="51" customHeight="1" x14ac:dyDescent="0.25">
      <c r="B11" s="4" t="s">
        <v>8</v>
      </c>
      <c r="C11" s="8" t="s">
        <v>15</v>
      </c>
      <c r="D11" s="11" t="s">
        <v>9</v>
      </c>
      <c r="E11" s="10"/>
      <c r="F11" s="11" t="s">
        <v>9</v>
      </c>
      <c r="G11" s="10" t="str">
        <f>IF(E11="","",DATE(YEAR(E11)+2,MONTH(E11),DAY(E11)))</f>
        <v/>
      </c>
      <c r="H11" s="6" t="str">
        <f t="shared" si="1"/>
        <v>TRUE</v>
      </c>
      <c r="I11" s="32" t="str">
        <f>IF(H11="TRUE","",IF(DATEDIF(E11,$J$3,"Y")&gt;=2,"交換時期です。","交換時期ではありません"))</f>
        <v/>
      </c>
      <c r="J11" s="32"/>
    </row>
    <row r="12" spans="2:10" ht="51" customHeight="1" x14ac:dyDescent="0.25">
      <c r="B12" s="4" t="s">
        <v>32</v>
      </c>
      <c r="C12" s="8" t="s">
        <v>33</v>
      </c>
      <c r="D12" s="11" t="s">
        <v>9</v>
      </c>
      <c r="E12" s="10"/>
      <c r="F12" s="11" t="s">
        <v>9</v>
      </c>
      <c r="G12" s="10" t="str">
        <f>IF(E12="","",DATE(YEAR(E12)+4,MONTH(E12),DAY(E12)))</f>
        <v/>
      </c>
      <c r="H12" s="6" t="str">
        <f t="shared" si="1"/>
        <v>TRUE</v>
      </c>
      <c r="I12" s="32" t="str">
        <f>IF(H12="TRUE","",IF(DATEDIF(E12,$J$3,"Y")&gt;=4,"交換時期です。","交換時期ではありません"))</f>
        <v/>
      </c>
      <c r="J12" s="32"/>
    </row>
    <row r="13" spans="2:10" ht="51" customHeight="1" x14ac:dyDescent="0.25">
      <c r="B13" s="4" t="s">
        <v>14</v>
      </c>
      <c r="C13" s="8" t="s">
        <v>15</v>
      </c>
      <c r="D13" s="11" t="s">
        <v>9</v>
      </c>
      <c r="E13" s="10"/>
      <c r="F13" s="11" t="s">
        <v>9</v>
      </c>
      <c r="G13" s="10" t="str">
        <f>IF(E13="","",DATE(YEAR(E13)+2,MONTH(E13),DAY(E13)))</f>
        <v/>
      </c>
      <c r="H13" s="6" t="str">
        <f t="shared" si="1"/>
        <v>TRUE</v>
      </c>
      <c r="I13" s="32" t="str">
        <f>IF(H13="TRUE","",IF(DATEDIF(E13,$J$3,"Y")&gt;=2,"交換時期です。","交換時期ではありません"))</f>
        <v/>
      </c>
      <c r="J13" s="32"/>
    </row>
    <row r="14" spans="2:10" ht="51" customHeight="1" x14ac:dyDescent="0.25">
      <c r="B14" s="4" t="s">
        <v>34</v>
      </c>
      <c r="C14" s="8" t="s">
        <v>33</v>
      </c>
      <c r="D14" s="11" t="s">
        <v>9</v>
      </c>
      <c r="E14" s="10"/>
      <c r="F14" s="11" t="s">
        <v>9</v>
      </c>
      <c r="G14" s="10" t="str">
        <f>IF(E14="","",DATE(YEAR(E14)+4,MONTH(E14),DAY(E14)))</f>
        <v/>
      </c>
      <c r="H14" s="6" t="str">
        <f t="shared" ref="H14" si="2">IF(D14="","TRUE",IF(E14="","TRUE"))</f>
        <v>TRUE</v>
      </c>
      <c r="I14" s="32" t="str">
        <f>IF(H14="TRUE","",IF(DATEDIF(E14,$J$3,"Y")&gt;=4,"交換時期です。","交換時期ではありません"))</f>
        <v/>
      </c>
      <c r="J14" s="32"/>
    </row>
    <row r="15" spans="2:10" ht="51" customHeight="1" x14ac:dyDescent="0.25">
      <c r="B15" s="4" t="s">
        <v>16</v>
      </c>
      <c r="C15" s="8" t="s">
        <v>17</v>
      </c>
      <c r="D15" s="11" t="s">
        <v>9</v>
      </c>
      <c r="E15" s="10"/>
      <c r="F15" s="11" t="s">
        <v>9</v>
      </c>
      <c r="G15" s="10" t="str">
        <f>IF(E15="","",DATE(YEAR(E15)+3,MONTH(E15),DAY(E15)))</f>
        <v/>
      </c>
      <c r="H15" s="6" t="str">
        <f t="shared" ref="H15:H20" si="3">IF(D15="","TRUE",IF(E15="","TRUE"))</f>
        <v>TRUE</v>
      </c>
      <c r="I15" s="32" t="str">
        <f>IF(H15="TRUE","",IF(DATEDIF(E15,$J$3,"Y")&gt;=3,"交換時期です。","交換時期ではありません"))</f>
        <v/>
      </c>
      <c r="J15" s="32"/>
    </row>
    <row r="16" spans="2:10" ht="51" customHeight="1" x14ac:dyDescent="0.25">
      <c r="B16" s="4" t="s">
        <v>18</v>
      </c>
      <c r="C16" s="7" t="s">
        <v>22</v>
      </c>
      <c r="D16" s="9"/>
      <c r="E16" s="11" t="s">
        <v>9</v>
      </c>
      <c r="F16" s="9" t="str">
        <f>IF(D16="","",SUM(D16+5000))</f>
        <v/>
      </c>
      <c r="G16" s="11" t="s">
        <v>9</v>
      </c>
      <c r="H16" s="6" t="str">
        <f t="shared" si="3"/>
        <v>TRUE</v>
      </c>
      <c r="I16" s="32" t="str">
        <f>IF(H16="TRUE","",IF(($J$2-D16)&gt;=5000,"交換時期です","交換時期ではありません"))</f>
        <v/>
      </c>
      <c r="J16" s="32"/>
    </row>
    <row r="17" spans="2:10" ht="51" customHeight="1" x14ac:dyDescent="0.25">
      <c r="B17" s="4" t="s">
        <v>19</v>
      </c>
      <c r="C17" s="7" t="s">
        <v>21</v>
      </c>
      <c r="D17" s="9"/>
      <c r="E17" s="11" t="s">
        <v>9</v>
      </c>
      <c r="F17" s="9" t="str">
        <f>IF(D17="","",SUM(D17+10000))</f>
        <v/>
      </c>
      <c r="G17" s="11" t="s">
        <v>9</v>
      </c>
      <c r="H17" s="6" t="str">
        <f t="shared" si="3"/>
        <v>TRUE</v>
      </c>
      <c r="I17" s="32" t="str">
        <f>IF(H17="TRUE","",IF(($J$2-D17)&gt;=10000,"ブレーキパッドの減り具合を確認してください","交換時期ではありません"))</f>
        <v/>
      </c>
      <c r="J17" s="32"/>
    </row>
    <row r="18" spans="2:10" ht="51" customHeight="1" x14ac:dyDescent="0.25">
      <c r="B18" s="4" t="s">
        <v>20</v>
      </c>
      <c r="C18" s="7" t="s">
        <v>39</v>
      </c>
      <c r="D18" s="9"/>
      <c r="E18" s="10"/>
      <c r="F18" s="9" t="str">
        <f>IF(D18="","",SUM(D18+20000))</f>
        <v/>
      </c>
      <c r="G18" s="10" t="str">
        <f>IF(E18="","",DATE(YEAR(E18)+5,MONTH(E18),DAY(E18)))</f>
        <v/>
      </c>
      <c r="H18" s="6" t="str">
        <f t="shared" si="3"/>
        <v>TRUE</v>
      </c>
      <c r="I18" s="32" t="str">
        <f>IF(H18="TRUE","",IF(($J$2-D18)&gt;=20000,"交換時期です",IF(DATEDIF(E18,$J$3,"Y")&gt;=5,"交換時期です。","交換時期ではありません")))</f>
        <v/>
      </c>
      <c r="J18" s="32"/>
    </row>
    <row r="19" spans="2:10" ht="51" customHeight="1" x14ac:dyDescent="0.25">
      <c r="B19" s="4" t="s">
        <v>26</v>
      </c>
      <c r="C19" s="8" t="s">
        <v>35</v>
      </c>
      <c r="D19" s="9"/>
      <c r="E19" s="11" t="s">
        <v>9</v>
      </c>
      <c r="F19" s="9" t="str">
        <f>IF(D19="","",SUM(D19+30000))</f>
        <v/>
      </c>
      <c r="G19" s="11" t="s">
        <v>9</v>
      </c>
      <c r="H19" s="6" t="str">
        <f t="shared" si="3"/>
        <v>TRUE</v>
      </c>
      <c r="I19" s="32" t="str">
        <f>IF(H19="TRUE","",IF(($J$2-D19)&gt;=30000,"チェーンの状態を確認してください","交換時期ではありません"))</f>
        <v/>
      </c>
      <c r="J19" s="32"/>
    </row>
    <row r="20" spans="2:10" ht="51" customHeight="1" x14ac:dyDescent="0.25">
      <c r="B20" s="4" t="s">
        <v>29</v>
      </c>
      <c r="C20" s="8" t="s">
        <v>35</v>
      </c>
      <c r="D20" s="9"/>
      <c r="E20" s="11" t="s">
        <v>9</v>
      </c>
      <c r="F20" s="9" t="str">
        <f>IF(D20="","",SUM(D20+30000))</f>
        <v/>
      </c>
      <c r="G20" s="11" t="s">
        <v>9</v>
      </c>
      <c r="H20" s="6" t="str">
        <f t="shared" si="3"/>
        <v>TRUE</v>
      </c>
      <c r="I20" s="32" t="str">
        <f>IF(H20="TRUE","",IF(($J$2-D20)&gt;=30000,"スプロケットの状態を確認してください","交換時期ではありません"))</f>
        <v/>
      </c>
      <c r="J20" s="32"/>
    </row>
    <row r="21" spans="2:10" ht="51" customHeight="1" x14ac:dyDescent="0.25">
      <c r="B21" s="4" t="s">
        <v>30</v>
      </c>
      <c r="C21" s="8" t="s">
        <v>35</v>
      </c>
      <c r="D21" s="9"/>
      <c r="E21" s="11" t="s">
        <v>9</v>
      </c>
      <c r="F21" s="9" t="str">
        <f>IF(D21="","",SUM(D21+30000))</f>
        <v/>
      </c>
      <c r="G21" s="11" t="s">
        <v>9</v>
      </c>
      <c r="H21" s="6" t="str">
        <f t="shared" ref="H21" si="4">IF(D21="","TRUE",IF(E21="","TRUE"))</f>
        <v>TRUE</v>
      </c>
      <c r="I21" s="32" t="str">
        <f>IF(H21="TRUE","",IF(($J$2-D21)&gt;=30000,"スプロケットの状態を確認してください","交換時期ではありません"))</f>
        <v/>
      </c>
      <c r="J21" s="32"/>
    </row>
    <row r="22" spans="2:10" ht="51" customHeight="1" x14ac:dyDescent="0.25">
      <c r="B22" s="4" t="s">
        <v>28</v>
      </c>
      <c r="C22" s="8" t="s">
        <v>35</v>
      </c>
      <c r="D22" s="9"/>
      <c r="E22" s="11" t="s">
        <v>9</v>
      </c>
      <c r="F22" s="9" t="str">
        <f>IF(D22="","",SUM(D22+30000))</f>
        <v/>
      </c>
      <c r="G22" s="11" t="s">
        <v>9</v>
      </c>
      <c r="H22" s="6" t="str">
        <f>IF(D22="","TRUE",IF(E22="","TRUE"))</f>
        <v>TRUE</v>
      </c>
      <c r="I22" s="32" t="str">
        <f>IF(H22="TRUE","",IF(($J$2-D22)&gt;=30000,"クラッチ盤の点検をしてみましょう","交換時期ではありません"))</f>
        <v/>
      </c>
      <c r="J22" s="32"/>
    </row>
    <row r="23" spans="2:10" ht="51" customHeight="1" x14ac:dyDescent="0.25">
      <c r="B23" s="4" t="s">
        <v>31</v>
      </c>
      <c r="C23" s="8" t="s">
        <v>15</v>
      </c>
      <c r="D23" s="11" t="s">
        <v>9</v>
      </c>
      <c r="E23" s="10"/>
      <c r="F23" s="11" t="s">
        <v>9</v>
      </c>
      <c r="G23" s="10" t="str">
        <f>IF(E23="","",DATE(YEAR(E23)+2,MONTH(E23),DAY(E23)))</f>
        <v/>
      </c>
      <c r="H23" s="6" t="str">
        <f>IF(D23="","TRUE",IF(E23="","TRUE"))</f>
        <v>TRUE</v>
      </c>
      <c r="I23" s="32" t="str">
        <f>IF(H23="TRUE","",IF(DATEDIF(E23,$J$3,"Y")&gt;=2,"交換時期です。","交換時期ではありません"))</f>
        <v/>
      </c>
      <c r="J23" s="32"/>
    </row>
    <row r="24" spans="2:10" ht="51" customHeight="1" x14ac:dyDescent="0.25">
      <c r="B24" s="4" t="s">
        <v>46</v>
      </c>
      <c r="C24" s="8" t="s">
        <v>47</v>
      </c>
      <c r="D24" s="9"/>
      <c r="E24" s="11" t="s">
        <v>9</v>
      </c>
      <c r="F24" s="9" t="str">
        <f>IF(D24="","",SUM(D24+20000))</f>
        <v/>
      </c>
      <c r="G24" s="11" t="s">
        <v>9</v>
      </c>
      <c r="H24" s="6" t="str">
        <f>IF(D24="","TRUE",IF(E24="","TRUE"))</f>
        <v>TRUE</v>
      </c>
      <c r="I24" s="32" t="str">
        <f>IF(H24="TRUE","",IF(($J$2-D24)&gt;=20000,"交換時期です","交換時期ではありません"))</f>
        <v/>
      </c>
      <c r="J24" s="32"/>
    </row>
  </sheetData>
  <sheetProtection sheet="1" objects="1" scenarios="1"/>
  <protectedRanges>
    <protectedRange sqref="J2 D7:E10 E11:E15 D16 D17:D22 E18 E23 D24" name="範囲1"/>
  </protectedRanges>
  <mergeCells count="26">
    <mergeCell ref="I23:J23"/>
    <mergeCell ref="I21:J21"/>
    <mergeCell ref="I12:J12"/>
    <mergeCell ref="I14:J14"/>
    <mergeCell ref="I24:J24"/>
    <mergeCell ref="I17:J17"/>
    <mergeCell ref="I18:J18"/>
    <mergeCell ref="I19:J19"/>
    <mergeCell ref="I20:J20"/>
    <mergeCell ref="I22:J22"/>
    <mergeCell ref="H4:H5"/>
    <mergeCell ref="I4:J5"/>
    <mergeCell ref="I16:J16"/>
    <mergeCell ref="I10:J10"/>
    <mergeCell ref="I8:J8"/>
    <mergeCell ref="I7:J7"/>
    <mergeCell ref="I9:J9"/>
    <mergeCell ref="I11:J11"/>
    <mergeCell ref="I13:J13"/>
    <mergeCell ref="I15:J15"/>
    <mergeCell ref="I6:J6"/>
    <mergeCell ref="F4:G4"/>
    <mergeCell ref="B4:B5"/>
    <mergeCell ref="C4:C5"/>
    <mergeCell ref="D4:D5"/>
    <mergeCell ref="E4:E5"/>
  </mergeCells>
  <phoneticPr fontId="2"/>
  <pageMargins left="0.39370078740157483" right="0.39370078740157483" top="0.39370078740157483" bottom="0.39370078740157483" header="0.31496062992125984" footer="0.31496062992125984"/>
  <pageSetup paperSize="9" scale="56"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notContainsText" priority="2" operator="notContains" id="{098AA130-C3B2-4A42-AEC2-8B8DEA6D18C0}">
            <xm:f>ISERROR(SEARCH("交換時期ではありません",I7))</xm:f>
            <xm:f>"交換時期ではありません"</xm:f>
            <x14:dxf>
              <fill>
                <patternFill>
                  <bgColor rgb="FFFFB7B7"/>
                </patternFill>
              </fill>
            </x14:dxf>
          </x14:cfRule>
          <xm:sqref>I7:J24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消耗品管理票</vt:lpstr>
      <vt:lpstr>消耗品管理票!Print_Area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taka</cp:lastModifiedBy>
  <cp:lastPrinted>2020-07-25T11:23:38Z</cp:lastPrinted>
  <dcterms:created xsi:type="dcterms:W3CDTF">2020-07-23T08:01:46Z</dcterms:created>
  <dcterms:modified xsi:type="dcterms:W3CDTF">2020-07-28T16:30:56Z</dcterms:modified>
</cp:coreProperties>
</file>